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<sst xmlns="http://schemas.openxmlformats.org/spreadsheetml/2006/main" count="1069" uniqueCount="872">
  <si>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</si>
  <si>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</si>
  <si>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</si>
  <si>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</si>
  <si>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</si>
  <si>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</si>
  <si>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</si>
  <si>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</si>
  <si>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</si>
  <si>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</si>
  <si>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</si>
  <si>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</si>
  <si>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</si>
  <si>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</si>
  <si>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</si>
  <si>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</si>
  <si>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</si>
  <si>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</si>
  <si>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</si>
  <si>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</si>
  <si>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</si>
  <si>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</si>
  <si>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</si>
  <si>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</si>
  <si>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</si>
  <si>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</si>
  <si>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</si>
  <si>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</si>
  <si>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</si>
  <si>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</si>
  <si>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</si>
  <si>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</si>
  <si>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</si>
  <si>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</si>
  <si>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</si>
  <si>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</si>
  <si>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</si>
  <si>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</si>
  <si>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</si>
  <si>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</si>
  <si>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</si>
  <si>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</si>
  <si>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</si>
  <si>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</si>
  <si>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</si>
  <si>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</si>
  <si>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</si>
  <si>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</si>
  <si>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</si>
  <si>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</si>
  <si>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</si>
  <si>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</si>
  <si>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</si>
  <si>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</si>
  <si>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</si>
  <si>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</si>
  <si>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</si>
  <si>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</si>
  <si>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</si>
  <si>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</si>
  <si>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</si>
  <si>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</si>
  <si>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</si>
  <si>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</si>
  <si>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</si>
  <si>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</si>
  <si>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</si>
  <si>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</si>
  <si>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</si>
  <si>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</si>
  <si>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</si>
  <si>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</si>
  <si>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</si>
  <si>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</si>
  <si>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</si>
  <si>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</si>
  <si>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</si>
  <si>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</si>
  <si>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</si>
  <si>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</si>
  <si>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</si>
  <si>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</si>
  <si>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</si>
  <si>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</si>
  <si>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</si>
  <si>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</si>
  <si>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</si>
  <si>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</si>
  <si>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</si>
  <si>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</si>
  <si>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</si>
  <si>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</si>
  <si>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</si>
  <si>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</si>
  <si>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</si>
  <si>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</si>
  <si>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</si>
  <si>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</si>
  <si>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</si>
  <si>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</si>
  <si>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</si>
  <si>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</si>
  <si>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</si>
  <si>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</si>
  <si>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</si>
  <si>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</si>
  <si>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</si>
  <si>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</si>
  <si>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</si>
  <si>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</si>
  <si>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</si>
  <si>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</si>
  <si>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</si>
  <si>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</si>
  <si>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</si>
  <si>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</si>
  <si>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</si>
  <si>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</si>
  <si>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</si>
  <si>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</si>
  <si>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</si>
  <si>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</si>
  <si>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</si>
  <si>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</si>
  <si>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</si>
  <si>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</si>
  <si>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</si>
  <si>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</si>
  <si>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</si>
  <si>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</si>
  <si>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</si>
  <si>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</si>
  <si>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</si>
  <si>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</si>
  <si>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</si>
  <si>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</si>
  <si>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</si>
  <si>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</si>
  <si>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</si>
  <si>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</si>
  <si>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</si>
  <si>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</si>
  <si>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</si>
  <si>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</si>
  <si>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</si>
  <si>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</si>
  <si>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</si>
  <si>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</si>
  <si>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</si>
  <si>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</si>
  <si>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</si>
  <si>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</si>
  <si>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</si>
  <si>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</si>
  <si>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</si>
  <si>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</si>
  <si>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</si>
  <si>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</si>
  <si>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</si>
  <si>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</si>
  <si>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</si>
  <si>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</si>
  <si>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</si>
  <si>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</si>
  <si>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</si>
  <si>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</si>
  <si>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</si>
  <si>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</si>
  <si>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</si>
  <si>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</si>
  <si>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</si>
  <si>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</si>
  <si>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</si>
  <si>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</si>
  <si>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</si>
  <si>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</si>
  <si>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</si>
  <si>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</si>
  <si>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</si>
  <si>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</si>
  <si>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</si>
  <si>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</si>
  <si>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</si>
  <si>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</si>
  <si>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</si>
  <si>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</si>
  <si>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</si>
  <si>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</si>
  <si>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</si>
  <si>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</si>
  <si>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</si>
  <si>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</si>
  <si>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</si>
  <si>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</si>
  <si>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</si>
  <si>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</si>
  <si>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</si>
  <si>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</si>
  <si>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</si>
  <si>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</si>
  <si>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</si>
  <si>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</si>
  <si>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</si>
  <si>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</si>
  <si>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</si>
  <si>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</si>
  <si>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</si>
  <si>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</si>
  <si>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</si>
  <si>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</si>
  <si>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</si>
  <si>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</si>
  <si>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</si>
  <si>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</si>
  <si>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</si>
  <si>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</si>
  <si>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</si>
  <si>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</si>
  <si>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</si>
  <si>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</si>
  <si>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</si>
  <si>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</si>
  <si>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</si>
  <si>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</si>
  <si>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</si>
  <si>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</si>
  <si>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</si>
  <si>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</si>
  <si>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</si>
  <si>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</si>
  <si>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</si>
  <si>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</si>
  <si>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</si>
  <si>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</si>
  <si>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</si>
  <si>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</si>
  <si>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</si>
  <si>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</si>
  <si>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</si>
  <si>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</si>
  <si>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</si>
  <si>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</si>
  <si>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</si>
  <si>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</si>
  <si>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</si>
  <si>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</si>
  <si>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</si>
  <si>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</si>
  <si>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</si>
  <si>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</si>
  <si>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</si>
  <si>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</si>
  <si>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</si>
  <si>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</si>
  <si>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</si>
  <si>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</si>
  <si>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</si>
  <si>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</si>
  <si>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</si>
  <si>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</si>
  <si>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</si>
  <si>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</si>
  <si>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</si>
  <si>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</si>
  <si>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</si>
  <si>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</si>
  <si>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</si>
  <si>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</si>
  <si>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</si>
  <si>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</si>
  <si>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</si>
  <si>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</si>
  <si>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</si>
  <si>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</si>
  <si>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</si>
  <si>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</si>
  <si>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</si>
  <si>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</si>
  <si>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</si>
  <si>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</si>
  <si>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</si>
  <si>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</si>
  <si>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</si>
  <si>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</si>
  <si>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</si>
  <si>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</si>
  <si>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</si>
  <si>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</si>
  <si>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</si>
  <si>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</si>
  <si>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</si>
  <si>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</si>
  <si>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</si>
  <si>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</si>
  <si>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</si>
  <si>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</si>
  <si>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</si>
  <si>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</si>
  <si>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</si>
  <si>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</si>
  <si>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</si>
  <si>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</si>
  <si>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</si>
  <si>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</si>
  <si>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</si>
  <si>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</si>
  <si>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</si>
  <si>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</si>
  <si>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</si>
  <si>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</si>
  <si>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</si>
  <si>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</si>
  <si>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</si>
  <si>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</si>
  <si>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</si>
  <si>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</si>
  <si>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</si>
  <si>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</si>
  <si>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</si>
  <si>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</si>
  <si>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</si>
  <si>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</si>
  <si>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</si>
  <si>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</si>
  <si>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</si>
  <si>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</si>
  <si>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</si>
  <si>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</si>
  <si>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</si>
  <si>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</si>
  <si>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</si>
  <si>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</si>
  <si>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</si>
  <si>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</si>
  <si>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</si>
  <si>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</si>
  <si>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</si>
  <si>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</si>
  <si>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</si>
  <si>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</si>
  <si>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</si>
  <si>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</si>
  <si>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</si>
  <si>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</si>
  <si>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</si>
  <si>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</si>
  <si>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</si>
  <si>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</si>
  <si>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</si>
  <si>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</si>
  <si>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</si>
  <si>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</si>
  <si>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</si>
  <si>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</si>
  <si>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</si>
  <si>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</si>
  <si>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</si>
  <si>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</si>
  <si>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</si>
  <si>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</si>
  <si>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</si>
  <si>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</si>
  <si>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</si>
  <si>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</si>
  <si>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</si>
  <si>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</si>
  <si>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</si>
  <si>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</si>
  <si>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</si>
  <si>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</si>
  <si>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</si>
  <si>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</si>
  <si>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</si>
  <si>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</si>
  <si>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</si>
  <si>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</si>
  <si>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</si>
  <si>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</si>
  <si>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</si>
  <si>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</si>
  <si>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</si>
  <si>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</si>
  <si>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</si>
  <si>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</si>
  <si>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</si>
  <si>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</si>
  <si>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</si>
  <si>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</si>
  <si>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</si>
  <si>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</si>
  <si>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</si>
  <si>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</si>
  <si>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</si>
  <si>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</si>
  <si>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</si>
  <si>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</si>
  <si>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</si>
  <si>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</si>
  <si>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</si>
  <si>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</si>
  <si>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</si>
  <si>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</si>
  <si>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</si>
  <si>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</si>
  <si>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</si>
  <si>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</si>
  <si>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</si>
  <si>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</si>
  <si>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</si>
  <si>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</si>
  <si>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</si>
  <si>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</si>
  <si>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</si>
  <si>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</si>
  <si>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</si>
  <si>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</si>
  <si>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</si>
  <si>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</si>
  <si>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</si>
  <si>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</si>
  <si>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</si>
  <si>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</si>
  <si>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</si>
  <si>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</si>
  <si>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</si>
  <si>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</si>
  <si>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</si>
  <si>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</si>
  <si>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</si>
  <si>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</si>
  <si>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</si>
  <si>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</si>
  <si>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</si>
  <si>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</si>
  <si>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</si>
  <si>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</si>
  <si>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</si>
  <si>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</si>
  <si>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</si>
  <si>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</si>
  <si>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</si>
  <si>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</si>
  <si>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</si>
  <si>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</si>
  <si>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</si>
  <si>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</si>
  <si>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</si>
  <si>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</si>
  <si>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</si>
  <si>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</si>
  <si>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</si>
  <si>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</si>
  <si>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</si>
  <si>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</si>
  <si>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</si>
  <si>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</si>
  <si>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</si>
  <si>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</si>
  <si>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</si>
  <si>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</si>
  <si>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</si>
  <si>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</si>
  <si>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</si>
  <si>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</si>
  <si>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</si>
  <si>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</si>
  <si>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</si>
  <si>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</si>
  <si>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</si>
  <si>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</si>
  <si>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</si>
  <si>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</si>
  <si>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</si>
  <si>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</si>
  <si>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</si>
  <si>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</si>
  <si>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</si>
  <si>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</si>
  <si>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</si>
  <si>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</si>
  <si>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</si>
  <si>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</si>
  <si>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</si>
  <si>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</si>
  <si>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</si>
  <si>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</si>
  <si>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</si>
  <si>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</si>
  <si>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</si>
  <si>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</si>
  <si>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</si>
  <si>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</si>
  <si>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</si>
  <si>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</si>
  <si>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</si>
  <si>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</si>
  <si>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</si>
  <si>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</si>
  <si>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</si>
  <si>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</si>
  <si>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</si>
  <si>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</si>
  <si>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</si>
  <si>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</si>
  <si>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</si>
  <si>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</si>
  <si>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</si>
  <si>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</si>
  <si>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</si>
  <si>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</si>
  <si>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</si>
  <si>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</si>
  <si>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</si>
  <si>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</si>
  <si>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</si>
  <si>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</si>
  <si>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</si>
  <si>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</si>
  <si>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</si>
  <si>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</si>
  <si>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</si>
  <si>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</si>
  <si>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</si>
  <si>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</si>
  <si>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</si>
  <si>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</si>
  <si>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</si>
  <si>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</si>
  <si>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</si>
  <si>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</si>
  <si>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</si>
  <si>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</si>
  <si>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</si>
  <si>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</si>
  <si>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</si>
  <si>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</si>
  <si>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</si>
  <si>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</si>
  <si>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</si>
  <si>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</si>
  <si>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</si>
  <si>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</si>
  <si>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</si>
  <si>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</si>
  <si>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</si>
  <si>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</si>
  <si>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</si>
  <si>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</si>
  <si>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</si>
  <si>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</si>
  <si>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</si>
  <si>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</si>
  <si>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</si>
  <si>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</si>
  <si>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</si>
  <si>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</si>
  <si>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</si>
  <si>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</si>
  <si>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</si>
  <si>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</si>
  <si>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</si>
  <si>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</si>
  <si>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</si>
  <si>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</si>
  <si>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</si>
  <si>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</si>
  <si>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</si>
  <si>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</si>
  <si>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</si>
  <si>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</si>
  <si>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</si>
  <si>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</si>
  <si>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</si>
  <si>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</si>
  <si>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</si>
  <si>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</si>
  <si>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</si>
  <si>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</si>
  <si>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</si>
  <si>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</si>
  <si>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</si>
  <si>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</si>
  <si>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</si>
  <si>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</si>
  <si>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</si>
  <si>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</si>
  <si>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</si>
  <si>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</si>
  <si>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</si>
  <si>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</si>
  <si>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</si>
  <si>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</si>
  <si>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</si>
  <si>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</si>
  <si>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</si>
  <si>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</si>
  <si>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</si>
  <si>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</si>
  <si>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</si>
  <si>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</si>
  <si>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</si>
  <si>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</si>
  <si>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</si>
  <si>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</si>
  <si>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</si>
  <si>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</si>
  <si>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</si>
  <si>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</si>
  <si>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</si>
  <si>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</si>
  <si>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</si>
  <si>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</si>
  <si>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</si>
  <si>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</si>
  <si>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</si>
  <si>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</si>
  <si>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</si>
  <si>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</si>
  <si>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</si>
  <si>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</si>
  <si>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</si>
  <si>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</si>
  <si>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</si>
  <si>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</si>
  <si>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</si>
  <si>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</si>
  <si>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</si>
  <si>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</si>
  <si>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</si>
  <si>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</si>
  <si>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</si>
  <si>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</si>
  <si>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</si>
  <si>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</si>
  <si>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</si>
  <si>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</si>
  <si>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</si>
  <si>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</si>
  <si>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</si>
  <si>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</si>
  <si>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</si>
  <si>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</si>
  <si>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</si>
  <si>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</si>
  <si>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</si>
  <si>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</si>
  <si>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</si>
  <si>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</si>
  <si>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</si>
  <si>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</si>
  <si>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</si>
  <si>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</si>
  <si>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</si>
  <si>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</si>
  <si>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</si>
  <si>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</si>
  <si>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</si>
  <si>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</si>
  <si>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</si>
  <si>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</si>
  <si>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</si>
  <si>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</si>
  <si>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</si>
  <si>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</si>
  <si>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</si>
  <si>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</si>
  <si>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</si>
  <si>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</si>
  <si>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</si>
  <si>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</si>
  <si>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</si>
  <si>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</si>
  <si>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</si>
  <si>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</si>
  <si>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</si>
  <si>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</si>
  <si>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</si>
  <si>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</si>
  <si>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</si>
  <si>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</si>
  <si>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</si>
  <si>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</si>
  <si>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</si>
  <si>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</si>
  <si>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</si>
  <si>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</si>
  <si>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</si>
  <si>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</si>
  <si>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</si>
  <si>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</si>
  <si>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</si>
  <si>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</si>
  <si>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</si>
  <si>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</si>
  <si>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</si>
  <si>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</si>
  <si>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</si>
  <si>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</si>
  <si>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</si>
  <si>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</si>
  <si>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</si>
  <si>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</si>
  <si>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</si>
  <si>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</si>
  <si>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</si>
  <si>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</si>
  <si>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</si>
  <si>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</si>
  <si>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</si>
  <si>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</si>
  <si>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</si>
  <si>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</si>
  <si>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</si>
  <si>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</si>
  <si>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</si>
  <si>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</si>
  <si>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</si>
  <si>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</si>
  <si>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</si>
  <si>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</si>
  <si>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</si>
  <si>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</si>
  <si>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</si>
  <si>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</si>
  <si>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</si>
  <si>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</si>
  <si>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</si>
  <si>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</si>
  <si>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</si>
  <si>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</si>
  <si>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</si>
  <si>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</si>
  <si>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</si>
  <si>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</si>
  <si>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</si>
  <si>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</si>
  <si>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</si>
  <si>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</si>
  <si>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</si>
  <si>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</si>
  <si>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</si>
  <si>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</si>
  <si>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</si>
  <si>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</si>
  <si>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</si>
  <si>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</si>
  <si>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</si>
  <si>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</si>
  <si>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</si>
  <si>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</si>
  <si>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</si>
  <si>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</si>
  <si>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</si>
  <si>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</si>
  <si>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</si>
  <si>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</si>
  <si>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</si>
  <si>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</si>
  <si>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</si>
  <si>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</si>
  <si>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</si>
  <si>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</si>
  <si>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</si>
  <si>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</si>
  <si>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</si>
  <si>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</si>
  <si>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</si>
  <si>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</si>
  <si>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</si>
  <si>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</si>
  <si>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</si>
  <si>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</si>
  <si>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</si>
  <si>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</si>
  <si>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</si>
  <si>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</si>
  <si>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</si>
  <si>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</si>
  <si>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</si>
  <si>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</si>
  <si>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</si>
  <si>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</si>
  <si>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</si>
  <si>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</si>
  <si>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</si>
  <si>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</si>
  <si>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</si>
  <si>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</si>
  <si>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</si>
  <si>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</si>
  <si>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</si>
  <si>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</si>
  <si>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</si>
  <si>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</si>
  <si>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</si>
  <si>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</si>
  <si>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</si>
  <si>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</si>
  <si>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</si>
  <si>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</si>
  <si>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</si>
  <si>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</si>
  <si>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</si>
  <si>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</si>
  <si>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</si>
  <si>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</si>
  <si>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</si>
  <si>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</si>
  <si>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</si>
  <si>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</si>
  <si>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</si>
  <si>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</si>
  <si>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</si>
  <si>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</si>
  <si>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</si>
  <si>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</si>
  <si>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</si>
  <si>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</si>
  <si>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</si>
  <si>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</si>
  <si>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</si>
  <si>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</si>
  <si>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</si>
  <si>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</si>
  <si>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</si>
  <si>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</si>
  <si>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</si>
  <si>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</si>
  <si>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</si>
  <si>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</si>
  <si>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</si>
  <si>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</si>
  <si>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</si>
  <si>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</si>
  <si>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</si>
  <si>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</si>
  <si>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</si>
  <si>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</si>
  <si>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</si>
  <si>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</si>
  <si>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</si>
  <si>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</si>
  <si>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</si>
  <si>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</si>
  <si>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</si>
  <si>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</si>
  <si>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</si>
  <si>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</si>
  <si>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</si>
  <si>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</si>
  <si>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</si>
  <si>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</si>
  <si>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</si>
  <si>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</si>
  <si>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</si>
  <si>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</si>
  <si>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</si>
  <si>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</si>
  <si>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</si>
  <si>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</si>
  <si>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ИНТЕРКАПИТАЛ ПРОПЪРТИ ДИВЕЛОПМЪНТ АДСИЦ</t>
  </si>
  <si>
    <t>1. Марина Кейп Мениджмънт ЕООД</t>
  </si>
  <si>
    <t>Ръководител: Величко Клингов</t>
  </si>
  <si>
    <t>Величко Клингов</t>
  </si>
  <si>
    <t>Съставител: ОПТИМА ОДИТ АД</t>
  </si>
  <si>
    <t>ОПТИМА ОДИТ АД</t>
  </si>
  <si>
    <t xml:space="preserve">                                    Съставител: </t>
  </si>
  <si>
    <t>01.01.2014-30.06.2014</t>
  </si>
  <si>
    <t>Дата на съставяне: 28.07.2014</t>
  </si>
  <si>
    <t xml:space="preserve">Дата на съставяне: 28.07.2014                   </t>
  </si>
  <si>
    <t>Дата  на съставяне: 28.07.2014</t>
  </si>
  <si>
    <t>28.07.2014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</si>
</sst>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" fontId="24" fillId="34" borderId="10" xfId="65" applyNumberFormat="1" applyFont="1" applyFill="1" applyBorder="1" applyProtection="1">
      <alignment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56">
      <selection activeCell="G67" sqref="G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860</v>
      </c>
      <c r="F3" s="217" t="s">
        <v>2</v>
      </c>
      <c r="G3" s="172"/>
      <c r="H3" s="461">
        <v>131397743</v>
      </c>
    </row>
    <row r="4" spans="1:8" ht="15">
      <c r="A4" s="577" t="s">
        <v>3</v>
      </c>
      <c r="B4" s="583"/>
      <c r="C4" s="583"/>
      <c r="D4" s="583"/>
      <c r="E4" s="504" t="s">
        <v>159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5074</v>
      </c>
      <c r="D11" s="151">
        <v>5074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7052</v>
      </c>
      <c r="D17" s="151">
        <v>7052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345</v>
      </c>
      <c r="D18" s="151">
        <v>372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12471</v>
      </c>
      <c r="D19" s="155">
        <f>SUM(D11:D18)</f>
        <v>12499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37922</v>
      </c>
      <c r="D20" s="151">
        <v>37986</v>
      </c>
      <c r="E20" s="237" t="s">
        <v>57</v>
      </c>
      <c r="F20" s="242" t="s">
        <v>58</v>
      </c>
      <c r="G20" s="158">
        <v>5164</v>
      </c>
      <c r="H20" s="158">
        <v>5164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12816</v>
      </c>
      <c r="H25" s="154">
        <f>H19+H20+H21</f>
        <v>12816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-14218</v>
      </c>
      <c r="H27" s="154">
        <f>SUM(H28:H30)</f>
        <v>-8797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9437</v>
      </c>
      <c r="H28" s="152">
        <v>9437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-23655</v>
      </c>
      <c r="H29" s="316">
        <v>-18234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-1896</v>
      </c>
      <c r="H32" s="316">
        <v>-5421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-16114</v>
      </c>
      <c r="H33" s="154">
        <f>H27+H31+H32</f>
        <v>-14218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2713</v>
      </c>
      <c r="H36" s="154">
        <f>H25+H17+H33</f>
        <v>4609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3041</v>
      </c>
      <c r="H44" s="152">
        <v>3041</v>
      </c>
    </row>
    <row r="45" spans="1:15" ht="15">
      <c r="A45" s="235" t="s">
        <v>136</v>
      </c>
      <c r="B45" s="249" t="s">
        <v>137</v>
      </c>
      <c r="C45" s="155">
        <f>C34+C39+C44</f>
        <v>5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5379</v>
      </c>
      <c r="H47" s="152">
        <v>5867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1397</v>
      </c>
      <c r="H48" s="152">
        <v>2290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9817</v>
      </c>
      <c r="H49" s="154">
        <f>SUM(H43:H48)</f>
        <v>11198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1069</v>
      </c>
      <c r="D53" s="151">
        <v>2137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51467</v>
      </c>
      <c r="D55" s="155">
        <f>D19+D20+D21+D27+D32+D45+D51+D53+D54</f>
        <v>52627</v>
      </c>
      <c r="E55" s="237" t="s">
        <v>172</v>
      </c>
      <c r="F55" s="261" t="s">
        <v>173</v>
      </c>
      <c r="G55" s="154">
        <f>G49+G51+G52+G53+G54</f>
        <v>9817</v>
      </c>
      <c r="H55" s="154">
        <f>H49+H51+H52+H53+H54</f>
        <v>11198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22037</v>
      </c>
      <c r="H59" s="152">
        <v>23086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1072</v>
      </c>
      <c r="D61" s="151">
        <v>1070</v>
      </c>
      <c r="E61" s="243" t="s">
        <v>189</v>
      </c>
      <c r="F61" s="272" t="s">
        <v>190</v>
      </c>
      <c r="G61" s="154">
        <f>SUM(G62:G68)</f>
        <v>14917</v>
      </c>
      <c r="H61" s="154">
        <f>SUM(H62:H68)</f>
        <v>14911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1405</v>
      </c>
      <c r="H62" s="152">
        <v>1484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1072</v>
      </c>
      <c r="D64" s="155">
        <f>SUM(D58:D63)</f>
        <v>1070</v>
      </c>
      <c r="E64" s="237" t="s">
        <v>200</v>
      </c>
      <c r="F64" s="242" t="s">
        <v>201</v>
      </c>
      <c r="G64" s="152">
        <v>4360</v>
      </c>
      <c r="H64" s="152">
        <v>4337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8880</v>
      </c>
      <c r="H65" s="152">
        <v>8675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49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1493</v>
      </c>
      <c r="D67" s="151">
        <v>1567</v>
      </c>
      <c r="E67" s="237" t="s">
        <v>209</v>
      </c>
      <c r="F67" s="242" t="s">
        <v>210</v>
      </c>
      <c r="G67" s="152">
        <v>4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109</v>
      </c>
      <c r="D68" s="151">
        <v>436</v>
      </c>
      <c r="E68" s="237" t="s">
        <v>213</v>
      </c>
      <c r="F68" s="242" t="s">
        <v>214</v>
      </c>
      <c r="G68" s="152">
        <v>219</v>
      </c>
      <c r="H68" s="152">
        <v>378</v>
      </c>
    </row>
    <row r="69" spans="1:8" ht="15">
      <c r="A69" s="235" t="s">
        <v>215</v>
      </c>
      <c r="B69" s="241" t="s">
        <v>216</v>
      </c>
      <c r="C69" s="151">
        <v>212</v>
      </c>
      <c r="D69" s="151">
        <v>190</v>
      </c>
      <c r="E69" s="251" t="s">
        <v>78</v>
      </c>
      <c r="F69" s="242" t="s">
        <v>217</v>
      </c>
      <c r="G69" s="152">
        <v>7404</v>
      </c>
      <c r="H69" s="152">
        <v>4641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44358</v>
      </c>
      <c r="H71" s="161">
        <f>H59+H60+H61+H69+H70</f>
        <v>42638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179</v>
      </c>
      <c r="D73" s="151">
        <v>200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118</v>
      </c>
      <c r="D74" s="151">
        <v>115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2111</v>
      </c>
      <c r="D75" s="155">
        <f>SUM(D67:D74)</f>
        <v>2508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44358</v>
      </c>
      <c r="H79" s="162">
        <f>H71+H74+H75+H76</f>
        <v>42638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97</v>
      </c>
      <c r="D89" s="151">
        <v>99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</v>
      </c>
      <c r="D91" s="155">
        <f>SUM(D87:D90)</f>
        <v>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2137</v>
      </c>
      <c r="D92" s="151">
        <v>2137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5421</v>
      </c>
      <c r="D93" s="155">
        <f>D64+D75+D84+D91+D92</f>
        <v>5818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56888</v>
      </c>
      <c r="D94" s="164">
        <f>D93+D55</f>
        <v>58445</v>
      </c>
      <c r="E94" s="449" t="s">
        <v>270</v>
      </c>
      <c r="F94" s="289" t="s">
        <v>271</v>
      </c>
      <c r="G94" s="165">
        <f>G36+G39+G55+G79</f>
        <v>56888</v>
      </c>
      <c r="H94" s="165">
        <f>H36+H39+H55+H79</f>
        <v>58445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864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862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C26" sqref="C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ИНТЕРКАПИТАЛ ПРОПЪРТИ ДИВЕЛОПМЪНТ АДСИЦ</v>
      </c>
      <c r="C2" s="586"/>
      <c r="D2" s="586"/>
      <c r="E2" s="586"/>
      <c r="F2" s="588" t="s">
        <v>2</v>
      </c>
      <c r="G2" s="588"/>
      <c r="H2" s="526">
        <f>'справка №1-БАЛАНС'!H3</f>
        <v>131397743</v>
      </c>
    </row>
    <row r="3" spans="1:8" ht="15">
      <c r="A3" s="467" t="s">
        <v>274</v>
      </c>
      <c r="B3" s="586" t="str">
        <f>'справка №1-БАЛАНС'!E4</f>
        <v> 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01.01.2014-30.06.2014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</v>
      </c>
      <c r="D9" s="46">
        <v>16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186</v>
      </c>
      <c r="D10" s="46">
        <v>305</v>
      </c>
      <c r="E10" s="298" t="s">
        <v>288</v>
      </c>
      <c r="F10" s="549" t="s">
        <v>289</v>
      </c>
      <c r="G10" s="550">
        <v>37</v>
      </c>
      <c r="H10" s="550">
        <v>502</v>
      </c>
    </row>
    <row r="11" spans="1:8" ht="12">
      <c r="A11" s="298" t="s">
        <v>290</v>
      </c>
      <c r="B11" s="299" t="s">
        <v>291</v>
      </c>
      <c r="C11" s="46">
        <v>28</v>
      </c>
      <c r="D11" s="46">
        <v>28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61</v>
      </c>
      <c r="D12" s="46">
        <v>78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8</v>
      </c>
      <c r="D13" s="46">
        <v>10</v>
      </c>
      <c r="E13" s="301" t="s">
        <v>51</v>
      </c>
      <c r="F13" s="551" t="s">
        <v>299</v>
      </c>
      <c r="G13" s="548">
        <f>SUM(G9:G12)</f>
        <v>37</v>
      </c>
      <c r="H13" s="548">
        <f>SUM(H9:H12)</f>
        <v>502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65</v>
      </c>
      <c r="D14" s="46">
        <v>462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</v>
      </c>
      <c r="D15" s="47">
        <v>-9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1068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1426</v>
      </c>
      <c r="D19" s="49">
        <f>SUM(D9:D15)+D16</f>
        <v>891</v>
      </c>
      <c r="E19" s="304" t="s">
        <v>316</v>
      </c>
      <c r="F19" s="552" t="s">
        <v>317</v>
      </c>
      <c r="G19" s="550"/>
      <c r="H19" s="575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75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75"/>
    </row>
    <row r="22" spans="1:8" ht="24">
      <c r="A22" s="304" t="s">
        <v>323</v>
      </c>
      <c r="B22" s="305" t="s">
        <v>324</v>
      </c>
      <c r="C22" s="46">
        <v>705</v>
      </c>
      <c r="D22" s="46">
        <v>1027</v>
      </c>
      <c r="E22" s="304" t="s">
        <v>325</v>
      </c>
      <c r="F22" s="552" t="s">
        <v>326</v>
      </c>
      <c r="G22" s="550"/>
      <c r="H22" s="575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75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159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707</v>
      </c>
      <c r="D26" s="49">
        <f>SUM(D22:D25)</f>
        <v>1187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2133</v>
      </c>
      <c r="D28" s="50">
        <f>D26+D19</f>
        <v>2078</v>
      </c>
      <c r="E28" s="127" t="s">
        <v>338</v>
      </c>
      <c r="F28" s="554" t="s">
        <v>339</v>
      </c>
      <c r="G28" s="548">
        <f>G13+G15+G24</f>
        <v>37</v>
      </c>
      <c r="H28" s="548">
        <f>H13+H15+H24</f>
        <v>502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2096</v>
      </c>
      <c r="H30" s="53">
        <f>IF((D28-H28)&gt;0,D28-H28,0)</f>
        <v>1576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200</v>
      </c>
      <c r="H32" s="550"/>
    </row>
    <row r="33" spans="1:18" ht="12">
      <c r="A33" s="128" t="s">
        <v>350</v>
      </c>
      <c r="B33" s="306" t="s">
        <v>351</v>
      </c>
      <c r="C33" s="49">
        <f>C28+C31+C32</f>
        <v>2133</v>
      </c>
      <c r="D33" s="49">
        <f>D28+D31+D32</f>
        <v>2078</v>
      </c>
      <c r="E33" s="127" t="s">
        <v>352</v>
      </c>
      <c r="F33" s="554" t="s">
        <v>353</v>
      </c>
      <c r="G33" s="53">
        <f>G32+G31+G28</f>
        <v>237</v>
      </c>
      <c r="H33" s="53">
        <f>H32+H31+H28</f>
        <v>502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1896</v>
      </c>
      <c r="H34" s="548">
        <f>IF((D33-H33)&gt;0,D33-H33,0)</f>
        <v>1576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1896</v>
      </c>
      <c r="H39" s="559">
        <f>IF(H34&gt;0,IF(D35+H34&lt;0,0,D35+H34),IF(D34-D35&lt;0,D35-D34,0))</f>
        <v>1576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1896</v>
      </c>
      <c r="H41" s="52">
        <f>IF(D39=0,IF(H39-H40&gt;0,H39-H40+D40,0),IF(D39-D40&lt;0,D40-D39+H40,0))</f>
        <v>1576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2133</v>
      </c>
      <c r="D42" s="53">
        <f>D33+D35+D39</f>
        <v>2078</v>
      </c>
      <c r="E42" s="128" t="s">
        <v>379</v>
      </c>
      <c r="F42" s="129" t="s">
        <v>380</v>
      </c>
      <c r="G42" s="53">
        <f>G39+G33</f>
        <v>2133</v>
      </c>
      <c r="H42" s="53">
        <f>H39+H33</f>
        <v>2078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858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41848</v>
      </c>
      <c r="C48" s="427" t="s">
        <v>381</v>
      </c>
      <c r="D48" s="584" t="s">
        <v>865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ИНТЕРКАПИТАЛ ПРОПЪРТИ ДИВЕЛОПМЪНТ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01.01.2014-30.06.2014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656</v>
      </c>
      <c r="D10" s="54">
        <v>1055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-290</v>
      </c>
      <c r="D11" s="54">
        <v>-428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-48</v>
      </c>
      <c r="D13" s="54">
        <v>-74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-167</v>
      </c>
      <c r="D14" s="54">
        <v>-294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15</v>
      </c>
      <c r="D19" s="54">
        <v>-22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166</v>
      </c>
      <c r="D20" s="55">
        <f>SUM(D10:D19)</f>
        <v>236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300</v>
      </c>
      <c r="D36" s="54">
        <v>240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-245</v>
      </c>
      <c r="D37" s="54">
        <v>-328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-223</v>
      </c>
      <c r="D39" s="54">
        <v>-200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-168</v>
      </c>
      <c r="D42" s="55">
        <f>SUM(D34:D41)</f>
        <v>-288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</v>
      </c>
      <c r="D43" s="55">
        <f>D42+D32+D20</f>
        <v>-52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103</v>
      </c>
      <c r="D44" s="132">
        <v>100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101</v>
      </c>
      <c r="D45" s="55">
        <f>D44+D43</f>
        <v>48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101</v>
      </c>
      <c r="D47" s="56">
        <v>48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ИНТЕРКАПИТАЛ ПРОПЪРТИ ДИВЕЛОПМЪНТ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01.01.2014-30.06.2014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5164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9437</v>
      </c>
      <c r="J11" s="58">
        <f>'справка №1-БАЛАНС'!H29+'справка №1-БАЛАНС'!H32</f>
        <v>-23655</v>
      </c>
      <c r="K11" s="60"/>
      <c r="L11" s="344">
        <f>SUM(C11:K11)</f>
        <v>4609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5164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9437</v>
      </c>
      <c r="J15" s="61">
        <f t="shared" si="2"/>
        <v>-23655</v>
      </c>
      <c r="K15" s="61">
        <f t="shared" si="2"/>
        <v>0</v>
      </c>
      <c r="L15" s="344">
        <f t="shared" si="1"/>
        <v>4609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-1896</v>
      </c>
      <c r="K16" s="60"/>
      <c r="L16" s="344">
        <f t="shared" si="1"/>
        <v>-1896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5164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9437</v>
      </c>
      <c r="J29" s="59">
        <f t="shared" si="6"/>
        <v>-25551</v>
      </c>
      <c r="K29" s="59">
        <f t="shared" si="6"/>
        <v>0</v>
      </c>
      <c r="L29" s="344">
        <f t="shared" si="1"/>
        <v>2713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5164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9437</v>
      </c>
      <c r="J32" s="59">
        <f t="shared" si="7"/>
        <v>-25551</v>
      </c>
      <c r="K32" s="59">
        <f t="shared" si="7"/>
        <v>0</v>
      </c>
      <c r="L32" s="344">
        <f t="shared" si="1"/>
        <v>2713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381</v>
      </c>
      <c r="E38" s="592"/>
      <c r="F38" s="592" t="s">
        <v>865</v>
      </c>
      <c r="G38" s="592"/>
      <c r="H38" s="592"/>
      <c r="I38" s="592"/>
      <c r="J38" s="15" t="s">
        <v>854</v>
      </c>
      <c r="K38" s="15"/>
      <c r="L38" s="592" t="s">
        <v>863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ИНТЕРКАПИТАЛ ПРОПЪРТИ ДИВЕЛОПМЪНТ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01.01.2014-30.06.2014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463</v>
      </c>
      <c r="B5" s="611"/>
      <c r="C5" s="60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12"/>
      <c r="B6" s="613"/>
      <c r="C6" s="60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5074</v>
      </c>
      <c r="E9" s="189"/>
      <c r="F9" s="189"/>
      <c r="G9" s="74">
        <f>D9+E9-F9</f>
        <v>5074</v>
      </c>
      <c r="H9" s="65"/>
      <c r="I9" s="65"/>
      <c r="J9" s="74">
        <f>G9+H9-I9</f>
        <v>5074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7052</v>
      </c>
      <c r="E15" s="457"/>
      <c r="F15" s="457"/>
      <c r="G15" s="74">
        <f t="shared" si="2"/>
        <v>7052</v>
      </c>
      <c r="H15" s="458"/>
      <c r="I15" s="458"/>
      <c r="J15" s="74">
        <f t="shared" si="3"/>
        <v>7052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548</v>
      </c>
      <c r="E16" s="189"/>
      <c r="F16" s="189"/>
      <c r="G16" s="74">
        <f t="shared" si="2"/>
        <v>548</v>
      </c>
      <c r="H16" s="65"/>
      <c r="I16" s="65"/>
      <c r="J16" s="74">
        <f t="shared" si="3"/>
        <v>548</v>
      </c>
      <c r="K16" s="65">
        <v>176</v>
      </c>
      <c r="L16" s="65">
        <v>27</v>
      </c>
      <c r="M16" s="65"/>
      <c r="N16" s="74">
        <f t="shared" si="4"/>
        <v>203</v>
      </c>
      <c r="O16" s="65"/>
      <c r="P16" s="65"/>
      <c r="Q16" s="74">
        <f aca="true" t="shared" si="5" ref="Q16:Q25">N16+O16-P16</f>
        <v>203</v>
      </c>
      <c r="R16" s="74">
        <f aca="true" t="shared" si="6" ref="R16:R25">J16-Q16</f>
        <v>345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12675</v>
      </c>
      <c r="E17" s="194">
        <f>SUM(E9:E16)</f>
        <v>0</v>
      </c>
      <c r="F17" s="194">
        <f>SUM(F9:F16)</f>
        <v>0</v>
      </c>
      <c r="G17" s="74">
        <f t="shared" si="2"/>
        <v>12675</v>
      </c>
      <c r="H17" s="75">
        <f>SUM(H9:H16)</f>
        <v>0</v>
      </c>
      <c r="I17" s="75">
        <f>SUM(I9:I16)</f>
        <v>0</v>
      </c>
      <c r="J17" s="74">
        <f t="shared" si="3"/>
        <v>12675</v>
      </c>
      <c r="K17" s="75">
        <f>SUM(K9:K16)</f>
        <v>176</v>
      </c>
      <c r="L17" s="75">
        <f>SUM(L9:L16)</f>
        <v>28</v>
      </c>
      <c r="M17" s="75">
        <f>SUM(M9:M16)</f>
        <v>0</v>
      </c>
      <c r="N17" s="74">
        <f t="shared" si="4"/>
        <v>204</v>
      </c>
      <c r="O17" s="75">
        <f>SUM(O9:O16)</f>
        <v>0</v>
      </c>
      <c r="P17" s="75">
        <f>SUM(P9:P16)</f>
        <v>0</v>
      </c>
      <c r="Q17" s="74">
        <f t="shared" si="5"/>
        <v>204</v>
      </c>
      <c r="R17" s="74">
        <f t="shared" si="6"/>
        <v>12471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37986</v>
      </c>
      <c r="E18" s="187"/>
      <c r="F18" s="187">
        <v>64</v>
      </c>
      <c r="G18" s="74">
        <f t="shared" si="2"/>
        <v>37922</v>
      </c>
      <c r="H18" s="63"/>
      <c r="I18" s="63"/>
      <c r="J18" s="74">
        <f t="shared" si="3"/>
        <v>37922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37922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</v>
      </c>
      <c r="H27" s="70">
        <f t="shared" si="8"/>
        <v>0</v>
      </c>
      <c r="I27" s="70">
        <f t="shared" si="8"/>
        <v>0</v>
      </c>
      <c r="J27" s="71">
        <f t="shared" si="3"/>
        <v>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</v>
      </c>
      <c r="H38" s="75">
        <f t="shared" si="12"/>
        <v>0</v>
      </c>
      <c r="I38" s="75">
        <f t="shared" si="12"/>
        <v>0</v>
      </c>
      <c r="J38" s="74">
        <f t="shared" si="3"/>
        <v>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50669</v>
      </c>
      <c r="E40" s="438">
        <f>E17+E18+E19+E25+E38+E39</f>
        <v>0</v>
      </c>
      <c r="F40" s="438">
        <f aca="true" t="shared" si="13" ref="F40:R40">F17+F18+F19+F25+F38+F39</f>
        <v>64</v>
      </c>
      <c r="G40" s="438">
        <f t="shared" si="13"/>
        <v>50605</v>
      </c>
      <c r="H40" s="438">
        <f t="shared" si="13"/>
        <v>0</v>
      </c>
      <c r="I40" s="438">
        <f t="shared" si="13"/>
        <v>0</v>
      </c>
      <c r="J40" s="438">
        <f t="shared" si="13"/>
        <v>50605</v>
      </c>
      <c r="K40" s="438">
        <f t="shared" si="13"/>
        <v>179</v>
      </c>
      <c r="L40" s="438">
        <f t="shared" si="13"/>
        <v>28</v>
      </c>
      <c r="M40" s="438">
        <f t="shared" si="13"/>
        <v>0</v>
      </c>
      <c r="N40" s="438">
        <f t="shared" si="13"/>
        <v>207</v>
      </c>
      <c r="O40" s="438">
        <f t="shared" si="13"/>
        <v>0</v>
      </c>
      <c r="P40" s="438">
        <f t="shared" si="13"/>
        <v>0</v>
      </c>
      <c r="Q40" s="438">
        <f t="shared" si="13"/>
        <v>207</v>
      </c>
      <c r="R40" s="438">
        <f t="shared" si="13"/>
        <v>50398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4" t="s">
        <v>865</v>
      </c>
      <c r="L44" s="604"/>
      <c r="M44" s="604"/>
      <c r="N44" s="604"/>
      <c r="O44" s="598" t="s">
        <v>862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F34" sqref="F3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ИНТЕРКАПИТАЛ ПРОПЪРТИ ДИВЕЛОПМЪНТ АДСИЦ</v>
      </c>
      <c r="C3" s="621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01.01.2014-30.06.2014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1493</v>
      </c>
      <c r="D24" s="119">
        <f>SUM(D25:D27)</f>
        <v>1493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1493</v>
      </c>
      <c r="D26" s="108">
        <v>1493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109</v>
      </c>
      <c r="D28" s="108">
        <v>109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212</v>
      </c>
      <c r="D29" s="108">
        <v>212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297</v>
      </c>
      <c r="D38" s="105">
        <f>SUM(D39:D42)</f>
        <v>297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297</v>
      </c>
      <c r="D42" s="108">
        <v>297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2111</v>
      </c>
      <c r="D43" s="104">
        <f>D24+D28+D29+D31+D30+D32+D33+D38</f>
        <v>2111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2111</v>
      </c>
      <c r="D44" s="103">
        <f>D43+D21+D19+D9</f>
        <v>2111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3041</v>
      </c>
      <c r="D56" s="103">
        <f>D57+D59</f>
        <v>0</v>
      </c>
      <c r="E56" s="119">
        <f t="shared" si="1"/>
        <v>3041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3041</v>
      </c>
      <c r="D57" s="108"/>
      <c r="E57" s="119">
        <f t="shared" si="1"/>
        <v>3041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5379</v>
      </c>
      <c r="D63" s="108"/>
      <c r="E63" s="119">
        <f t="shared" si="1"/>
        <v>5379</v>
      </c>
      <c r="F63" s="110"/>
    </row>
    <row r="64" spans="1:6" ht="12">
      <c r="A64" s="396" t="s">
        <v>705</v>
      </c>
      <c r="B64" s="397" t="s">
        <v>706</v>
      </c>
      <c r="C64" s="108">
        <v>1397</v>
      </c>
      <c r="D64" s="108"/>
      <c r="E64" s="119">
        <f t="shared" si="1"/>
        <v>1397</v>
      </c>
      <c r="F64" s="110"/>
    </row>
    <row r="65" spans="1:6" ht="12">
      <c r="A65" s="396" t="s">
        <v>707</v>
      </c>
      <c r="B65" s="397" t="s">
        <v>708</v>
      </c>
      <c r="C65" s="109">
        <v>1215</v>
      </c>
      <c r="D65" s="109"/>
      <c r="E65" s="119">
        <f t="shared" si="1"/>
        <v>1215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9817</v>
      </c>
      <c r="D66" s="103">
        <f>D52+D56+D61+D62+D63+D64</f>
        <v>0</v>
      </c>
      <c r="E66" s="119">
        <f t="shared" si="1"/>
        <v>9817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1405</v>
      </c>
      <c r="D71" s="105">
        <f>SUM(D72:D74)</f>
        <v>1405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1405</v>
      </c>
      <c r="D74" s="108">
        <v>1405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21304</v>
      </c>
      <c r="D75" s="103">
        <f>D76+D78</f>
        <v>21304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21304</v>
      </c>
      <c r="D76" s="108">
        <v>21304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733</v>
      </c>
      <c r="D80" s="103">
        <f>SUM(D81:D84)</f>
        <v>733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733</v>
      </c>
      <c r="D82" s="108">
        <v>733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13512</v>
      </c>
      <c r="D85" s="104">
        <f>SUM(D86:D90)+D94</f>
        <v>13512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4360</v>
      </c>
      <c r="D87" s="108">
        <v>4360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8880</v>
      </c>
      <c r="D88" s="108">
        <v>8880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49</v>
      </c>
      <c r="D89" s="108">
        <v>49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219</v>
      </c>
      <c r="D90" s="103">
        <f>SUM(D91:D93)</f>
        <v>219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209</v>
      </c>
      <c r="D92" s="108">
        <v>209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7404</v>
      </c>
      <c r="D95" s="108">
        <v>7404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44358</v>
      </c>
      <c r="D96" s="104">
        <f>D85+D80+D75+D71+D95</f>
        <v>44358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54175</v>
      </c>
      <c r="D97" s="104">
        <f>D96+D68+D66</f>
        <v>44358</v>
      </c>
      <c r="E97" s="104">
        <f>E96+E68+E66</f>
        <v>9817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864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9055118110236221" bottom="0.7874015748031497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ИНТЕРКАПИТАЛ ПРОПЪРТИ ДИВЕЛОПМЪНТ АДСИЦ</v>
      </c>
      <c r="C4" s="623"/>
      <c r="D4" s="623"/>
      <c r="E4" s="623"/>
      <c r="F4" s="623"/>
      <c r="G4" s="628" t="s">
        <v>2</v>
      </c>
      <c r="H4" s="628"/>
      <c r="I4" s="500">
        <f>'справка №1-БАЛАНС'!H3</f>
        <v>131397743</v>
      </c>
    </row>
    <row r="5" spans="1:9" ht="15">
      <c r="A5" s="501" t="s">
        <v>5</v>
      </c>
      <c r="B5" s="624" t="str">
        <f>'справка №1-БАЛАНС'!E5</f>
        <v>01.01.2014-30.06.2014</v>
      </c>
      <c r="C5" s="624"/>
      <c r="D5" s="624"/>
      <c r="E5" s="624"/>
      <c r="F5" s="624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779</v>
      </c>
      <c r="B30" s="625" t="s">
        <v>871</v>
      </c>
      <c r="C30" s="625"/>
      <c r="D30" s="459" t="s">
        <v>818</v>
      </c>
      <c r="E30" s="622" t="s">
        <v>865</v>
      </c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2" t="s">
        <v>863</v>
      </c>
      <c r="I31" s="622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ИНТЕРКАПИТАЛ ПРОПЪРТИ ДИВЕЛОПМЪНТ АДСИЦ</v>
      </c>
      <c r="C5" s="629"/>
      <c r="D5" s="629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30" t="str">
        <f>'справка №1-БАЛАНС'!E5</f>
        <v>01.01.2014-30.06.2014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864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Emiliya Saeva</cp:lastModifiedBy>
  <cp:lastPrinted>2014-07-30T11:41:09Z</cp:lastPrinted>
  <dcterms:created xsi:type="dcterms:W3CDTF">2000-06-29T12:02:40Z</dcterms:created>
  <dcterms:modified xsi:type="dcterms:W3CDTF">2014-07-30T12:23:31Z</dcterms:modified>
  <cp:category/>
  <cp:version/>
  <cp:contentType/>
  <cp:contentStatus/>
</cp:coreProperties>
</file>